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rels" ContentType="application/vnd.openxmlformats-package.relationships+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810"/>
  <workbookPr showInkAnnotation="0" autoCompressPictures="0"/>
  <bookViews>
    <workbookView xWindow="0" yWindow="0" windowWidth="27100" windowHeight="20280" tabRatio="500" activeTab="1"/>
  </bookViews>
  <sheets>
    <sheet name="Blending" sheetId="1" r:id="rId1"/>
    <sheet name="Portfolio Planning" sheetId="2" r:id="rId2"/>
    <sheet name="Floataway Tours" sheetId="3" r:id="rId3"/>
    <sheet name="Recycling Waste" sheetId="4" r:id="rId4"/>
  </sheets>
  <definedNames>
    <definedName name="solver_adj" localSheetId="0" hidden="1">Blending!$C$14:$F$14</definedName>
    <definedName name="solver_adj" localSheetId="2" hidden="1">'Floataway Tours'!$B$13:$E$13</definedName>
    <definedName name="solver_adj" localSheetId="1" hidden="1">'Portfolio Planning'!$B$16:$E$18</definedName>
    <definedName name="solver_adj" localSheetId="3" hidden="1">'Recycling Waste'!$B$17:$E$19</definedName>
    <definedName name="solver_cvg" localSheetId="0" hidden="1">0.0001</definedName>
    <definedName name="solver_cvg" localSheetId="2" hidden="1">0.0001</definedName>
    <definedName name="solver_cvg" localSheetId="1" hidden="1">0.0001</definedName>
    <definedName name="solver_cvg" localSheetId="3" hidden="1">0.0001</definedName>
    <definedName name="solver_drv" localSheetId="0" hidden="1">1</definedName>
    <definedName name="solver_drv" localSheetId="2" hidden="1">1</definedName>
    <definedName name="solver_drv" localSheetId="1" hidden="1">1</definedName>
    <definedName name="solver_drv" localSheetId="3" hidden="1">1</definedName>
    <definedName name="solver_eng" localSheetId="0" hidden="1">2</definedName>
    <definedName name="solver_eng" localSheetId="2" hidden="1">2</definedName>
    <definedName name="solver_eng" localSheetId="1" hidden="1">2</definedName>
    <definedName name="solver_eng" localSheetId="3" hidden="1">2</definedName>
    <definedName name="solver_itr" localSheetId="0" hidden="1">2147483647</definedName>
    <definedName name="solver_itr" localSheetId="2" hidden="1">2147483647</definedName>
    <definedName name="solver_itr" localSheetId="1" hidden="1">2147483647</definedName>
    <definedName name="solver_itr" localSheetId="3" hidden="1">2147483647</definedName>
    <definedName name="solver_lhs1" localSheetId="0" hidden="1">Blending!$G$17:$G$19</definedName>
    <definedName name="solver_lhs1" localSheetId="2" hidden="1">'Floataway Tours'!$F$15</definedName>
    <definedName name="solver_lhs1" localSheetId="1" hidden="1">'Portfolio Planning'!$B$22</definedName>
    <definedName name="solver_lhs1" localSheetId="3" hidden="1">'Recycling Waste'!$B$22:$B$25</definedName>
    <definedName name="solver_lhs2" localSheetId="0" hidden="1">Blending!$G$22</definedName>
    <definedName name="solver_lhs2" localSheetId="2" hidden="1">'Floataway Tours'!$F$16:$F$17</definedName>
    <definedName name="solver_lhs2" localSheetId="1" hidden="1">'Portfolio Planning'!$B$37:$B$40</definedName>
    <definedName name="solver_lhs2" localSheetId="3" hidden="1">'Recycling Waste'!$B$26:$B$27</definedName>
    <definedName name="solver_lhs3" localSheetId="2" hidden="1">'Floataway Tours'!$F$18</definedName>
    <definedName name="solver_lhs3" localSheetId="1" hidden="1">'Portfolio Planning'!$B$43:$B$46</definedName>
    <definedName name="solver_lhs3" localSheetId="3" hidden="1">'Recycling Waste'!$B$28:$B$29</definedName>
    <definedName name="solver_lhs4" localSheetId="1" hidden="1">'Portfolio Planning'!$C$25</definedName>
    <definedName name="solver_lhs4" localSheetId="3" hidden="1">'Recycling Waste'!$B$33:$E$33</definedName>
    <definedName name="solver_lhs5" localSheetId="1" hidden="1">'Portfolio Planning'!$D$28</definedName>
    <definedName name="solver_lhs5" localSheetId="3" hidden="1">'Recycling Waste'!$B$39:$E$39</definedName>
    <definedName name="solver_lhs6" localSheetId="1" hidden="1">'Portfolio Planning'!$E$31</definedName>
    <definedName name="solver_lhs6" localSheetId="3" hidden="1">'Recycling Waste'!$F$45</definedName>
    <definedName name="solver_lhs7" localSheetId="1" hidden="1">'Portfolio Planning'!$F$34</definedName>
    <definedName name="solver_lin" localSheetId="0" hidden="1">1</definedName>
    <definedName name="solver_lin" localSheetId="2" hidden="1">1</definedName>
    <definedName name="solver_lin" localSheetId="1" hidden="1">1</definedName>
    <definedName name="solver_lin" localSheetId="3" hidden="1">1</definedName>
    <definedName name="solver_mip" localSheetId="0" hidden="1">2147483647</definedName>
    <definedName name="solver_mip" localSheetId="2" hidden="1">2147483647</definedName>
    <definedName name="solver_mip" localSheetId="1" hidden="1">2147483647</definedName>
    <definedName name="solver_mip" localSheetId="3" hidden="1">2147483647</definedName>
    <definedName name="solver_mni" localSheetId="0" hidden="1">30</definedName>
    <definedName name="solver_mni" localSheetId="2" hidden="1">30</definedName>
    <definedName name="solver_mni" localSheetId="1" hidden="1">30</definedName>
    <definedName name="solver_mni" localSheetId="3" hidden="1">30</definedName>
    <definedName name="solver_mrt" localSheetId="0" hidden="1">0.075</definedName>
    <definedName name="solver_mrt" localSheetId="2" hidden="1">0.075</definedName>
    <definedName name="solver_mrt" localSheetId="1" hidden="1">0.075</definedName>
    <definedName name="solver_mrt" localSheetId="3" hidden="1">0.075</definedName>
    <definedName name="solver_msl" localSheetId="0" hidden="1">2</definedName>
    <definedName name="solver_msl" localSheetId="2" hidden="1">2</definedName>
    <definedName name="solver_msl" localSheetId="1" hidden="1">2</definedName>
    <definedName name="solver_msl" localSheetId="3" hidden="1">2</definedName>
    <definedName name="solver_neg" localSheetId="0" hidden="1">1</definedName>
    <definedName name="solver_neg" localSheetId="2" hidden="1">1</definedName>
    <definedName name="solver_neg" localSheetId="1" hidden="1">1</definedName>
    <definedName name="solver_neg" localSheetId="3" hidden="1">1</definedName>
    <definedName name="solver_nod" localSheetId="0" hidden="1">2147483647</definedName>
    <definedName name="solver_nod" localSheetId="2" hidden="1">2147483647</definedName>
    <definedName name="solver_nod" localSheetId="1" hidden="1">2147483647</definedName>
    <definedName name="solver_nod" localSheetId="3" hidden="1">2147483647</definedName>
    <definedName name="solver_num" localSheetId="0" hidden="1">2</definedName>
    <definedName name="solver_num" localSheetId="2" hidden="1">3</definedName>
    <definedName name="solver_num" localSheetId="1" hidden="1">7</definedName>
    <definedName name="solver_num" localSheetId="3" hidden="1">6</definedName>
    <definedName name="solver_opt" localSheetId="0" hidden="1">Blending!$H$10</definedName>
    <definedName name="solver_opt" localSheetId="2" hidden="1">'Floataway Tours'!$G$9</definedName>
    <definedName name="solver_opt" localSheetId="1" hidden="1">'Portfolio Planning'!$G$12</definedName>
    <definedName name="solver_opt" localSheetId="3" hidden="1">'Recycling Waste'!$I$13</definedName>
    <definedName name="solver_pre" localSheetId="0" hidden="1">0.000001</definedName>
    <definedName name="solver_pre" localSheetId="2" hidden="1">0.000001</definedName>
    <definedName name="solver_pre" localSheetId="1" hidden="1">0.000001</definedName>
    <definedName name="solver_pre" localSheetId="3" hidden="1">0.000001</definedName>
    <definedName name="solver_rbv" localSheetId="0" hidden="1">1</definedName>
    <definedName name="solver_rbv" localSheetId="2" hidden="1">1</definedName>
    <definedName name="solver_rbv" localSheetId="1" hidden="1">1</definedName>
    <definedName name="solver_rbv" localSheetId="3" hidden="1">1</definedName>
    <definedName name="solver_rel1" localSheetId="0" hidden="1">3</definedName>
    <definedName name="solver_rel1" localSheetId="2" hidden="1">1</definedName>
    <definedName name="solver_rel1" localSheetId="1" hidden="1">2</definedName>
    <definedName name="solver_rel1" localSheetId="3" hidden="1">1</definedName>
    <definedName name="solver_rel2" localSheetId="0" hidden="1">2</definedName>
    <definedName name="solver_rel2" localSheetId="2" hidden="1">3</definedName>
    <definedName name="solver_rel2" localSheetId="1" hidden="1">1</definedName>
    <definedName name="solver_rel2" localSheetId="3" hidden="1">3</definedName>
    <definedName name="solver_rel3" localSheetId="2" hidden="1">2</definedName>
    <definedName name="solver_rel3" localSheetId="1" hidden="1">1</definedName>
    <definedName name="solver_rel3" localSheetId="3" hidden="1">2</definedName>
    <definedName name="solver_rel4" localSheetId="1" hidden="1">2</definedName>
    <definedName name="solver_rel4" localSheetId="3" hidden="1">1</definedName>
    <definedName name="solver_rel5" localSheetId="1" hidden="1">2</definedName>
    <definedName name="solver_rel5" localSheetId="3" hidden="1">3</definedName>
    <definedName name="solver_rel6" localSheetId="1" hidden="1">2</definedName>
    <definedName name="solver_rel6" localSheetId="3" hidden="1">1</definedName>
    <definedName name="solver_rel7" localSheetId="1" hidden="1">2</definedName>
    <definedName name="solver_rhs1" localSheetId="0" hidden="1">Blending!$I$17:$I$19</definedName>
    <definedName name="solver_rhs1" localSheetId="2" hidden="1">'Floataway Tours'!$H$15</definedName>
    <definedName name="solver_rhs1" localSheetId="1" hidden="1">'Portfolio Planning'!$D$22</definedName>
    <definedName name="solver_rhs1" localSheetId="3" hidden="1">'Recycling Waste'!$D$22:$D$25</definedName>
    <definedName name="solver_rhs2" localSheetId="0" hidden="1">Blending!$I$22</definedName>
    <definedName name="solver_rhs2" localSheetId="2" hidden="1">'Floataway Tours'!$H$16:$H$17</definedName>
    <definedName name="solver_rhs2" localSheetId="1" hidden="1">'Portfolio Planning'!$D$37:$D$40</definedName>
    <definedName name="solver_rhs2" localSheetId="3" hidden="1">'Recycling Waste'!$D$26:$D$27</definedName>
    <definedName name="solver_rhs3" localSheetId="2" hidden="1">'Floataway Tours'!$H$18</definedName>
    <definedName name="solver_rhs3" localSheetId="1" hidden="1">'Portfolio Planning'!$D$43:$D$46</definedName>
    <definedName name="solver_rhs3" localSheetId="3" hidden="1">'Recycling Waste'!$D$28:$D$29</definedName>
    <definedName name="solver_rhs4" localSheetId="1" hidden="1">'Portfolio Planning'!$E$25</definedName>
    <definedName name="solver_rhs4" localSheetId="3" hidden="1">'Recycling Waste'!$B$35:$E$35</definedName>
    <definedName name="solver_rhs5" localSheetId="1" hidden="1">'Portfolio Planning'!$F$28</definedName>
    <definedName name="solver_rhs5" localSheetId="3" hidden="1">'Recycling Waste'!$B$41:$E$41</definedName>
    <definedName name="solver_rhs6" localSheetId="1" hidden="1">'Portfolio Planning'!$G$31</definedName>
    <definedName name="solver_rhs6" localSheetId="3" hidden="1">'Recycling Waste'!$H$45</definedName>
    <definedName name="solver_rhs7" localSheetId="1" hidden="1">'Portfolio Planning'!$H$34</definedName>
    <definedName name="solver_rlx" localSheetId="0" hidden="1">1</definedName>
    <definedName name="solver_rlx" localSheetId="2" hidden="1">1</definedName>
    <definedName name="solver_rlx" localSheetId="1" hidden="1">1</definedName>
    <definedName name="solver_rlx" localSheetId="3" hidden="1">1</definedName>
    <definedName name="solver_rsd" localSheetId="0" hidden="1">0</definedName>
    <definedName name="solver_rsd" localSheetId="2" hidden="1">0</definedName>
    <definedName name="solver_rsd" localSheetId="1" hidden="1">0</definedName>
    <definedName name="solver_rsd" localSheetId="3" hidden="1">0</definedName>
    <definedName name="solver_scl" localSheetId="0" hidden="1">1</definedName>
    <definedName name="solver_scl" localSheetId="2" hidden="1">1</definedName>
    <definedName name="solver_scl" localSheetId="1" hidden="1">1</definedName>
    <definedName name="solver_scl" localSheetId="3" hidden="1">1</definedName>
    <definedName name="solver_sho" localSheetId="0" hidden="1">2</definedName>
    <definedName name="solver_sho" localSheetId="2" hidden="1">2</definedName>
    <definedName name="solver_sho" localSheetId="1" hidden="1">2</definedName>
    <definedName name="solver_sho" localSheetId="3" hidden="1">2</definedName>
    <definedName name="solver_ssz" localSheetId="0" hidden="1">100</definedName>
    <definedName name="solver_ssz" localSheetId="2" hidden="1">100</definedName>
    <definedName name="solver_ssz" localSheetId="1" hidden="1">100</definedName>
    <definedName name="solver_ssz" localSheetId="3" hidden="1">100</definedName>
    <definedName name="solver_tim" localSheetId="0" hidden="1">2147483647</definedName>
    <definedName name="solver_tim" localSheetId="2" hidden="1">2147483647</definedName>
    <definedName name="solver_tim" localSheetId="1" hidden="1">2147483647</definedName>
    <definedName name="solver_tim" localSheetId="3" hidden="1">2147483647</definedName>
    <definedName name="solver_tol" localSheetId="0" hidden="1">0.01</definedName>
    <definedName name="solver_tol" localSheetId="2" hidden="1">0.01</definedName>
    <definedName name="solver_tol" localSheetId="1" hidden="1">0.01</definedName>
    <definedName name="solver_tol" localSheetId="3" hidden="1">0.01</definedName>
    <definedName name="solver_typ" localSheetId="0" hidden="1">2</definedName>
    <definedName name="solver_typ" localSheetId="2" hidden="1">1</definedName>
    <definedName name="solver_typ" localSheetId="1" hidden="1">1</definedName>
    <definedName name="solver_typ" localSheetId="3" hidden="1">1</definedName>
    <definedName name="solver_val" localSheetId="0" hidden="1">0</definedName>
    <definedName name="solver_val" localSheetId="2" hidden="1">0</definedName>
    <definedName name="solver_val" localSheetId="1" hidden="1">0</definedName>
    <definedName name="solver_val" localSheetId="3" hidden="1">0</definedName>
    <definedName name="solver_ver" localSheetId="0" hidden="1">2</definedName>
    <definedName name="solver_ver" localSheetId="2" hidden="1">2</definedName>
    <definedName name="solver_ver" localSheetId="1" hidden="1">2</definedName>
    <definedName name="solver_ver" localSheetId="3" hidden="1">2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46" i="2" l="1"/>
  <c r="B45" i="2"/>
  <c r="I13" i="4"/>
  <c r="G12" i="2"/>
  <c r="B44" i="2"/>
  <c r="B43" i="2"/>
  <c r="D46" i="2"/>
  <c r="D45" i="2"/>
  <c r="D44" i="2"/>
  <c r="D43" i="2"/>
  <c r="D40" i="2"/>
  <c r="D39" i="2"/>
  <c r="D38" i="2"/>
  <c r="D37" i="2"/>
  <c r="B40" i="2"/>
  <c r="B39" i="2"/>
  <c r="B38" i="2"/>
  <c r="B37" i="2"/>
  <c r="H34" i="2"/>
  <c r="D22" i="2"/>
  <c r="F34" i="2"/>
  <c r="G31" i="2"/>
  <c r="E31" i="2"/>
  <c r="F28" i="2"/>
  <c r="D28" i="2"/>
  <c r="E25" i="2"/>
  <c r="C25" i="2"/>
  <c r="B22" i="2"/>
  <c r="B45" i="4"/>
  <c r="C45" i="4"/>
  <c r="D45" i="4"/>
  <c r="E45" i="4"/>
  <c r="F45" i="4"/>
  <c r="E41" i="4"/>
  <c r="E39" i="4"/>
  <c r="E38" i="4"/>
  <c r="D41" i="4"/>
  <c r="D39" i="4"/>
  <c r="D38" i="4"/>
  <c r="C41" i="4"/>
  <c r="C39" i="4"/>
  <c r="C38" i="4"/>
  <c r="B39" i="4"/>
  <c r="B41" i="4"/>
  <c r="B38" i="4"/>
  <c r="E32" i="4"/>
  <c r="D32" i="4"/>
  <c r="C32" i="4"/>
  <c r="B32" i="4"/>
  <c r="E35" i="4"/>
  <c r="D35" i="4"/>
  <c r="C35" i="4"/>
  <c r="B35" i="4"/>
  <c r="E33" i="4"/>
  <c r="D33" i="4"/>
  <c r="C33" i="4"/>
  <c r="B33" i="4"/>
  <c r="B25" i="4"/>
  <c r="B23" i="4"/>
  <c r="B29" i="4"/>
  <c r="B27" i="4"/>
  <c r="B24" i="4"/>
  <c r="B28" i="4"/>
  <c r="B26" i="4"/>
  <c r="B22" i="4"/>
  <c r="D25" i="4"/>
  <c r="D29" i="4"/>
  <c r="D27" i="4"/>
  <c r="D24" i="4"/>
  <c r="D28" i="4"/>
  <c r="D23" i="4"/>
  <c r="D26" i="4"/>
  <c r="D22" i="4"/>
  <c r="I9" i="4"/>
  <c r="I8" i="4"/>
  <c r="I7" i="4"/>
  <c r="F15" i="3"/>
  <c r="H18" i="3"/>
  <c r="F18" i="3"/>
  <c r="F17" i="3"/>
  <c r="F16" i="3"/>
  <c r="G9" i="3"/>
  <c r="G19" i="1"/>
  <c r="G18" i="1"/>
  <c r="G17" i="1"/>
  <c r="G22" i="1"/>
  <c r="H10" i="1"/>
</calcChain>
</file>

<file path=xl/sharedStrings.xml><?xml version="1.0" encoding="utf-8"?>
<sst xmlns="http://schemas.openxmlformats.org/spreadsheetml/2006/main" count="174" uniqueCount="99">
  <si>
    <t>Grain</t>
  </si>
  <si>
    <t>Vitamins C</t>
  </si>
  <si>
    <t>(units/kg)</t>
  </si>
  <si>
    <t>Protein</t>
  </si>
  <si>
    <t>Iron</t>
  </si>
  <si>
    <t>Cost/kg</t>
  </si>
  <si>
    <t>Type 1</t>
  </si>
  <si>
    <t>Type 2</t>
  </si>
  <si>
    <t>Type 3</t>
  </si>
  <si>
    <t>Type 4</t>
  </si>
  <si>
    <t>LHS</t>
  </si>
  <si>
    <t>RHS</t>
  </si>
  <si>
    <t>Constraint: Minimum requirements</t>
  </si>
  <si>
    <t>Objective: Minimum cost</t>
  </si>
  <si>
    <t>Constraint: The weight of a mix = 0.5 kg</t>
  </si>
  <si>
    <t>=</t>
  </si>
  <si>
    <t>Total weight constraint:</t>
  </si>
  <si>
    <t>Definition of the variables: the quantity (in kg) of grain (type 1, 2, 3, 4) used in the 0.5 kg mixture</t>
  </si>
  <si>
    <t>Blending problem</t>
  </si>
  <si>
    <t>Portfolio Planning problem</t>
  </si>
  <si>
    <t>Decision variables</t>
  </si>
  <si>
    <t>Government bonds</t>
  </si>
  <si>
    <t>Construction loans</t>
  </si>
  <si>
    <t>Liquid</t>
  </si>
  <si>
    <t>Earnings</t>
  </si>
  <si>
    <t>Duration</t>
  </si>
  <si>
    <t>2 months</t>
  </si>
  <si>
    <t>3 months</t>
  </si>
  <si>
    <t>1 month</t>
  </si>
  <si>
    <t>Boat</t>
  </si>
  <si>
    <t>Builder</t>
  </si>
  <si>
    <t>Cost</t>
  </si>
  <si>
    <t>Expected daily profit</t>
  </si>
  <si>
    <t>Speedhawk</t>
  </si>
  <si>
    <t>Sleekboat</t>
  </si>
  <si>
    <t>Silverbird</t>
  </si>
  <si>
    <t>Catman</t>
  </si>
  <si>
    <t>Racer</t>
  </si>
  <si>
    <t>Classy</t>
  </si>
  <si>
    <t>Capacity</t>
  </si>
  <si>
    <t>Objective: Maximize profit (Expected daily profit per unit) × (Number of units)
)</t>
  </si>
  <si>
    <t>Constraint: Budget limit</t>
  </si>
  <si>
    <t>Constraint: Minimum 50 boats</t>
  </si>
  <si>
    <t>Constraint: Cacacity at least 200</t>
  </si>
  <si>
    <t>Constraint: Goodwill</t>
  </si>
  <si>
    <t>Floataway Tours problem</t>
  </si>
  <si>
    <t>Grade</t>
  </si>
  <si>
    <t>Specs M1</t>
  </si>
  <si>
    <t>Specs M2</t>
  </si>
  <si>
    <t>Specs M3</t>
  </si>
  <si>
    <t>Specs M4</t>
  </si>
  <si>
    <t>A</t>
  </si>
  <si>
    <t>B</t>
  </si>
  <si>
    <t>C</t>
  </si>
  <si>
    <t>Recycling solid waste problem</t>
  </si>
  <si>
    <t xml:space="preserve">Recycling </t>
  </si>
  <si>
    <t>cost (€/lb)</t>
  </si>
  <si>
    <t>-</t>
  </si>
  <si>
    <t>Selling price</t>
  </si>
  <si>
    <t xml:space="preserve"> (€/lb)</t>
  </si>
  <si>
    <t>Objective: Maximize Maximize (Net weekly profit) = (total sales minus amalgamation cost)
)</t>
  </si>
  <si>
    <t>Weekly net profit</t>
  </si>
  <si>
    <t>Constraint: Mixture specifications</t>
  </si>
  <si>
    <t>GradeA:M1</t>
  </si>
  <si>
    <t>GradeA:M2</t>
  </si>
  <si>
    <t>GradeA:M3</t>
  </si>
  <si>
    <t>GradeA:M4</t>
  </si>
  <si>
    <t>GradeB:M1</t>
  </si>
  <si>
    <t>GradeB:M2</t>
  </si>
  <si>
    <t>GradeB:M4</t>
  </si>
  <si>
    <t>GradeC:M1</t>
  </si>
  <si>
    <t>≤</t>
  </si>
  <si>
    <t>≥</t>
  </si>
  <si>
    <t xml:space="preserve">Constraint: Availability of materials </t>
  </si>
  <si>
    <t>Availability</t>
  </si>
  <si>
    <t>Constraint: Restriction on amount treated</t>
  </si>
  <si>
    <t>Constraint: Restriction on treatment cost</t>
  </si>
  <si>
    <t>Treatment cost</t>
  </si>
  <si>
    <t xml:space="preserve">Definition of the variables: amount of material of specificiation M1, M2, M3 or M4 allocated to product grade A, B or C
</t>
  </si>
  <si>
    <t>Month</t>
  </si>
  <si>
    <t xml:space="preserve">Definition of the variables: Amount of new investment in government bonds in month 1, 2, 3 or 4
</t>
  </si>
  <si>
    <t xml:space="preserve">Definition of the variables: Amount of new investment in construction loans in month 1, 2, 3 or 4
</t>
  </si>
  <si>
    <t xml:space="preserve">Definition of the variables: Amount invested locally in month 1, 2, 3 or 4
</t>
  </si>
  <si>
    <t>Constraint: Month 1's total investment limited to €20 million</t>
  </si>
  <si>
    <t xml:space="preserve">Constraint: Month 2's total investment limited to remaining budget available and interest invested locally in Month 1
</t>
  </si>
  <si>
    <t>Final budget (M5)</t>
  </si>
  <si>
    <t>Initial budget (M1)</t>
  </si>
  <si>
    <t>Constraint: No more than €8 million in government bonds at any time</t>
  </si>
  <si>
    <t>Constraint: No more than €8 million in construction loans at any time</t>
  </si>
  <si>
    <t>Objective: Maximize return (∑(interest rate on investment) × (amount invested
)
)</t>
  </si>
  <si>
    <t>M1</t>
  </si>
  <si>
    <t>M2</t>
  </si>
  <si>
    <t>M3</t>
  </si>
  <si>
    <t>M4</t>
  </si>
  <si>
    <t>Limitations (bonds and loans)</t>
  </si>
  <si>
    <t xml:space="preserve">Constraint: Month 3's total investment limited to remaining budget available and interest invested in previous months
</t>
  </si>
  <si>
    <t xml:space="preserve">Constraint: Month 4's total investment limited to remaining budget available and interest invested in previous months
</t>
  </si>
  <si>
    <t xml:space="preserve">Constraint: €10 million must be available at start of Month 5
</t>
  </si>
  <si>
    <t>LP Exercises for the course Decision Sciences of Mario Vanhoucke at Vlerick Business School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</si>
</sst>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€&quot;"/>
    <numFmt numFmtId="165" formatCode="0.0"/>
  </numFmts>
  <fonts count="8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i/>
      <sz val="12"/>
      <color theme="1"/>
      <name val="Calibri"/>
      <scheme val="minor"/>
    </font>
    <font>
      <b/>
      <sz val="16"/>
      <color theme="1"/>
      <name val="Calibri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99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8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12" xfId="0" applyFill="1" applyBorder="1" applyAlignment="1">
      <alignment horizontal="center"/>
    </xf>
    <xf numFmtId="0" fontId="5" fillId="0" borderId="0" xfId="0" applyFont="1"/>
    <xf numFmtId="0" fontId="0" fillId="2" borderId="10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1" fillId="0" borderId="0" xfId="0" applyFont="1" applyAlignment="1"/>
    <xf numFmtId="0" fontId="1" fillId="0" borderId="0" xfId="0" applyFont="1" applyFill="1" applyBorder="1"/>
    <xf numFmtId="0" fontId="0" fillId="3" borderId="8" xfId="0" applyFont="1" applyFill="1" applyBorder="1" applyAlignment="1">
      <alignment horizontal="center"/>
    </xf>
    <xf numFmtId="164" fontId="0" fillId="0" borderId="0" xfId="0" applyNumberFormat="1" applyAlignment="1">
      <alignment horizontal="center"/>
    </xf>
    <xf numFmtId="0" fontId="0" fillId="3" borderId="1" xfId="0" applyFill="1" applyBorder="1" applyAlignment="1">
      <alignment horizontal="center"/>
    </xf>
    <xf numFmtId="164" fontId="0" fillId="3" borderId="1" xfId="0" applyNumberFormat="1" applyFill="1" applyBorder="1" applyAlignment="1">
      <alignment horizontal="center"/>
    </xf>
    <xf numFmtId="3" fontId="0" fillId="3" borderId="2" xfId="0" applyNumberFormat="1" applyFont="1" applyFill="1" applyBorder="1" applyAlignment="1">
      <alignment horizontal="center"/>
    </xf>
    <xf numFmtId="3" fontId="0" fillId="3" borderId="5" xfId="0" applyNumberFormat="1" applyFont="1" applyFill="1" applyBorder="1" applyAlignment="1">
      <alignment horizontal="center"/>
    </xf>
    <xf numFmtId="3" fontId="0" fillId="3" borderId="7" xfId="0" applyNumberFormat="1" applyFont="1" applyFill="1" applyBorder="1" applyAlignment="1">
      <alignment horizontal="center"/>
    </xf>
    <xf numFmtId="3" fontId="0" fillId="3" borderId="4" xfId="0" applyNumberFormat="1" applyFont="1" applyFill="1" applyBorder="1" applyAlignment="1">
      <alignment horizontal="center"/>
    </xf>
    <xf numFmtId="3" fontId="0" fillId="3" borderId="6" xfId="0" applyNumberFormat="1" applyFont="1" applyFill="1" applyBorder="1" applyAlignment="1">
      <alignment horizontal="center"/>
    </xf>
    <xf numFmtId="3" fontId="0" fillId="3" borderId="9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6" fillId="0" borderId="0" xfId="0" applyFont="1"/>
    <xf numFmtId="0" fontId="7" fillId="0" borderId="0" xfId="0" applyFont="1"/>
    <xf numFmtId="9" fontId="0" fillId="0" borderId="0" xfId="0" applyNumberFormat="1" applyFont="1" applyAlignment="1">
      <alignment horizontal="center"/>
    </xf>
    <xf numFmtId="9" fontId="0" fillId="0" borderId="0" xfId="0" quotePrefix="1" applyNumberFormat="1" applyFont="1" applyAlignment="1">
      <alignment horizontal="center"/>
    </xf>
    <xf numFmtId="3" fontId="1" fillId="0" borderId="0" xfId="0" applyNumberFormat="1" applyFont="1" applyAlignment="1">
      <alignment horizontal="center"/>
    </xf>
    <xf numFmtId="3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165" fontId="0" fillId="3" borderId="4" xfId="0" applyNumberFormat="1" applyFill="1" applyBorder="1" applyAlignment="1">
      <alignment horizontal="center"/>
    </xf>
    <xf numFmtId="165" fontId="0" fillId="3" borderId="6" xfId="0" applyNumberFormat="1" applyFill="1" applyBorder="1" applyAlignment="1">
      <alignment horizontal="center"/>
    </xf>
    <xf numFmtId="0" fontId="0" fillId="3" borderId="0" xfId="0" quotePrefix="1" applyFill="1" applyBorder="1" applyAlignment="1">
      <alignment horizontal="center"/>
    </xf>
    <xf numFmtId="0" fontId="0" fillId="3" borderId="8" xfId="0" quotePrefix="1" applyFill="1" applyBorder="1" applyAlignment="1">
      <alignment horizontal="center"/>
    </xf>
    <xf numFmtId="165" fontId="0" fillId="3" borderId="9" xfId="0" applyNumberFormat="1" applyFill="1" applyBorder="1" applyAlignment="1">
      <alignment horizontal="center"/>
    </xf>
    <xf numFmtId="3" fontId="0" fillId="3" borderId="7" xfId="0" applyNumberFormat="1" applyFill="1" applyBorder="1" applyAlignment="1">
      <alignment horizontal="center"/>
    </xf>
    <xf numFmtId="3" fontId="0" fillId="3" borderId="8" xfId="0" applyNumberFormat="1" applyFill="1" applyBorder="1" applyAlignment="1">
      <alignment horizontal="center"/>
    </xf>
    <xf numFmtId="3" fontId="0" fillId="3" borderId="9" xfId="0" applyNumberFormat="1" applyFill="1" applyBorder="1" applyAlignment="1">
      <alignment horizontal="center"/>
    </xf>
    <xf numFmtId="3" fontId="0" fillId="3" borderId="12" xfId="0" applyNumberForma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7" fillId="0" borderId="0" xfId="0" applyFont="1" applyAlignment="1"/>
    <xf numFmtId="0" fontId="1" fillId="0" borderId="0" xfId="0" applyFont="1" applyFill="1" applyBorder="1" applyAlignment="1"/>
    <xf numFmtId="9" fontId="0" fillId="0" borderId="0" xfId="0" applyNumberFormat="1" applyAlignment="1">
      <alignment horizontal="center"/>
    </xf>
    <xf numFmtId="10" fontId="0" fillId="0" borderId="0" xfId="0" applyNumberFormat="1" applyAlignment="1">
      <alignment horizontal="center"/>
    </xf>
    <xf numFmtId="3" fontId="0" fillId="3" borderId="4" xfId="0" applyNumberFormat="1" applyFill="1" applyBorder="1" applyAlignment="1">
      <alignment horizontal="center"/>
    </xf>
    <xf numFmtId="3" fontId="0" fillId="3" borderId="6" xfId="0" applyNumberFormat="1" applyFill="1" applyBorder="1" applyAlignment="1">
      <alignment horizontal="center"/>
    </xf>
    <xf numFmtId="0" fontId="0" fillId="0" borderId="0" xfId="0" applyAlignment="1"/>
    <xf numFmtId="0" fontId="1" fillId="0" borderId="0" xfId="0" applyFont="1" applyAlignment="1">
      <alignment horizontal="center"/>
    </xf>
    <xf numFmtId="0" fontId="0" fillId="2" borderId="10" xfId="0" applyFill="1" applyBorder="1" applyAlignment="1"/>
    <xf numFmtId="0" fontId="0" fillId="2" borderId="11" xfId="0" applyFill="1" applyBorder="1" applyAlignment="1"/>
    <xf numFmtId="0" fontId="0" fillId="2" borderId="12" xfId="0" applyFill="1" applyBorder="1" applyAlignment="1"/>
    <xf numFmtId="4" fontId="0" fillId="3" borderId="12" xfId="0" applyNumberFormat="1" applyFill="1" applyBorder="1" applyAlignment="1">
      <alignment horizontal="center"/>
    </xf>
    <xf numFmtId="4" fontId="0" fillId="3" borderId="10" xfId="0" applyNumberFormat="1" applyFill="1" applyBorder="1" applyAlignment="1">
      <alignment horizontal="center"/>
    </xf>
    <xf numFmtId="3" fontId="0" fillId="3" borderId="10" xfId="0" applyNumberFormat="1" applyFill="1" applyBorder="1" applyAlignment="1">
      <alignment horizontal="center"/>
    </xf>
    <xf numFmtId="4" fontId="0" fillId="3" borderId="2" xfId="0" applyNumberFormat="1" applyFill="1" applyBorder="1" applyAlignment="1">
      <alignment horizontal="center"/>
    </xf>
    <xf numFmtId="4" fontId="0" fillId="3" borderId="5" xfId="0" applyNumberFormat="1" applyFill="1" applyBorder="1" applyAlignment="1">
      <alignment horizontal="center"/>
    </xf>
    <xf numFmtId="4" fontId="0" fillId="3" borderId="7" xfId="0" applyNumberFormat="1" applyFill="1" applyBorder="1" applyAlignment="1">
      <alignment horizontal="center"/>
    </xf>
    <xf numFmtId="2" fontId="0" fillId="3" borderId="2" xfId="0" applyNumberFormat="1" applyFill="1" applyBorder="1" applyAlignment="1">
      <alignment horizontal="center"/>
    </xf>
    <xf numFmtId="2" fontId="0" fillId="3" borderId="5" xfId="0" applyNumberFormat="1" applyFill="1" applyBorder="1" applyAlignment="1">
      <alignment horizontal="center"/>
    </xf>
    <xf numFmtId="2" fontId="0" fillId="3" borderId="7" xfId="0" applyNumberFormat="1" applyFill="1" applyBorder="1" applyAlignment="1">
      <alignment horizontal="center"/>
    </xf>
    <xf numFmtId="0" fontId="0" fillId="0" borderId="0" xfId="0" applyFont="1"/>
    <xf numFmtId="0" fontId="1" fillId="0" borderId="0" xfId="0" applyFont="1" applyAlignment="1">
      <alignment horizontal="center"/>
    </xf>
  </cellXfs>
  <cellStyles count="29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Blending!$C$13:$F$13</c:f>
              <c:strCache>
                <c:ptCount val="4"/>
                <c:pt idx="0">
                  <c:v>Type 1</c:v>
                </c:pt>
                <c:pt idx="1">
                  <c:v>Type 2</c:v>
                </c:pt>
                <c:pt idx="2">
                  <c:v>Type 3</c:v>
                </c:pt>
                <c:pt idx="3">
                  <c:v>Type 4</c:v>
                </c:pt>
              </c:strCache>
            </c:strRef>
          </c:cat>
          <c:val>
            <c:numRef>
              <c:f>Blending!$C$14:$F$14</c:f>
              <c:numCache>
                <c:formatCode>General</c:formatCode>
                <c:ptCount val="4"/>
                <c:pt idx="0">
                  <c:v>0.0994475138121547</c:v>
                </c:pt>
                <c:pt idx="1">
                  <c:v>0.212707182320442</c:v>
                </c:pt>
                <c:pt idx="2">
                  <c:v>0.0883977900552485</c:v>
                </c:pt>
                <c:pt idx="3">
                  <c:v>0.0994475138121548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22921240"/>
        <c:axId val="2122924184"/>
      </c:barChart>
      <c:catAx>
        <c:axId val="2122921240"/>
        <c:scaling>
          <c:orientation val="minMax"/>
        </c:scaling>
        <c:delete val="0"/>
        <c:axPos val="b"/>
        <c:majorTickMark val="out"/>
        <c:minorTickMark val="none"/>
        <c:tickLblPos val="nextTo"/>
        <c:crossAx val="2122924184"/>
        <c:crosses val="autoZero"/>
        <c:auto val="1"/>
        <c:lblAlgn val="ctr"/>
        <c:lblOffset val="100"/>
        <c:noMultiLvlLbl val="0"/>
      </c:catAx>
      <c:valAx>
        <c:axId val="21229241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292124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'Portfolio Planning'!$A$16</c:f>
              <c:strCache>
                <c:ptCount val="1"/>
                <c:pt idx="0">
                  <c:v>Government bonds</c:v>
                </c:pt>
              </c:strCache>
            </c:strRef>
          </c:tx>
          <c:cat>
            <c:strRef>
              <c:f>'Portfolio Planning'!$B$15:$E$15</c:f>
              <c:strCache>
                <c:ptCount val="4"/>
                <c:pt idx="0">
                  <c:v>M1</c:v>
                </c:pt>
                <c:pt idx="1">
                  <c:v>M2</c:v>
                </c:pt>
                <c:pt idx="2">
                  <c:v>M3</c:v>
                </c:pt>
                <c:pt idx="3">
                  <c:v>M4</c:v>
                </c:pt>
              </c:strCache>
            </c:strRef>
          </c:cat>
          <c:val>
            <c:numRef>
              <c:f>'Portfolio Planning'!$B$16:$E$16</c:f>
              <c:numCache>
                <c:formatCode>General</c:formatCode>
                <c:ptCount val="4"/>
                <c:pt idx="0">
                  <c:v>8E6</c:v>
                </c:pt>
                <c:pt idx="1">
                  <c:v>0.0</c:v>
                </c:pt>
                <c:pt idx="2">
                  <c:v>5.10861392284139E6</c:v>
                </c:pt>
                <c:pt idx="3">
                  <c:v>2.89138607715861E6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'Portfolio Planning'!$A$17</c:f>
              <c:strCache>
                <c:ptCount val="1"/>
                <c:pt idx="0">
                  <c:v>Construction loans</c:v>
                </c:pt>
              </c:strCache>
            </c:strRef>
          </c:tx>
          <c:cat>
            <c:strRef>
              <c:f>'Portfolio Planning'!$B$15:$E$15</c:f>
              <c:strCache>
                <c:ptCount val="4"/>
                <c:pt idx="0">
                  <c:v>M1</c:v>
                </c:pt>
                <c:pt idx="1">
                  <c:v>M2</c:v>
                </c:pt>
                <c:pt idx="2">
                  <c:v>M3</c:v>
                </c:pt>
                <c:pt idx="3">
                  <c:v>M4</c:v>
                </c:pt>
              </c:strCache>
            </c:strRef>
          </c:cat>
          <c:val>
            <c:numRef>
              <c:f>'Portfolio Planning'!$B$17:$E$17</c:f>
              <c:numCache>
                <c:formatCode>General</c:formatCode>
                <c:ptCount val="4"/>
                <c:pt idx="0">
                  <c:v>8.0E6</c:v>
                </c:pt>
                <c:pt idx="1">
                  <c:v>0.0</c:v>
                </c:pt>
                <c:pt idx="2">
                  <c:v>0.0</c:v>
                </c:pt>
                <c:pt idx="3">
                  <c:v>8.0E6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'Portfolio Planning'!$A$18</c:f>
              <c:strCache>
                <c:ptCount val="1"/>
                <c:pt idx="0">
                  <c:v>Liquid</c:v>
                </c:pt>
              </c:strCache>
            </c:strRef>
          </c:tx>
          <c:cat>
            <c:strRef>
              <c:f>'Portfolio Planning'!$B$15:$E$15</c:f>
              <c:strCache>
                <c:ptCount val="4"/>
                <c:pt idx="0">
                  <c:v>M1</c:v>
                </c:pt>
                <c:pt idx="1">
                  <c:v>M2</c:v>
                </c:pt>
                <c:pt idx="2">
                  <c:v>M3</c:v>
                </c:pt>
                <c:pt idx="3">
                  <c:v>M4</c:v>
                </c:pt>
              </c:strCache>
            </c:strRef>
          </c:cat>
          <c:val>
            <c:numRef>
              <c:f>'Portfolio Planning'!$B$18:$E$18</c:f>
              <c:numCache>
                <c:formatCode>General</c:formatCode>
                <c:ptCount val="4"/>
                <c:pt idx="0">
                  <c:v>4.0E6</c:v>
                </c:pt>
                <c:pt idx="1">
                  <c:v>4.03E6</c:v>
                </c:pt>
                <c:pt idx="2">
                  <c:v>7.11161107715861E6</c:v>
                </c:pt>
                <c:pt idx="3">
                  <c:v>4.7535620830787E6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2865528"/>
        <c:axId val="2111568184"/>
      </c:lineChart>
      <c:catAx>
        <c:axId val="2122865528"/>
        <c:scaling>
          <c:orientation val="minMax"/>
        </c:scaling>
        <c:delete val="0"/>
        <c:axPos val="b"/>
        <c:majorTickMark val="out"/>
        <c:minorTickMark val="none"/>
        <c:tickLblPos val="nextTo"/>
        <c:crossAx val="2111568184"/>
        <c:crosses val="autoZero"/>
        <c:auto val="1"/>
        <c:lblAlgn val="ctr"/>
        <c:lblOffset val="100"/>
        <c:noMultiLvlLbl val="0"/>
      </c:catAx>
      <c:valAx>
        <c:axId val="21115681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286552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'Floataway Tours'!$B$12:$E$12</c:f>
              <c:strCache>
                <c:ptCount val="4"/>
                <c:pt idx="0">
                  <c:v>Speedhawk</c:v>
                </c:pt>
                <c:pt idx="1">
                  <c:v>Silverbird</c:v>
                </c:pt>
                <c:pt idx="2">
                  <c:v>Catman</c:v>
                </c:pt>
                <c:pt idx="3">
                  <c:v>Classy</c:v>
                </c:pt>
              </c:strCache>
            </c:strRef>
          </c:cat>
          <c:val>
            <c:numRef>
              <c:f>'Floataway Tours'!$B$13:$E$13</c:f>
              <c:numCache>
                <c:formatCode>General</c:formatCode>
                <c:ptCount val="4"/>
                <c:pt idx="0">
                  <c:v>28.0</c:v>
                </c:pt>
                <c:pt idx="1">
                  <c:v>0.0</c:v>
                </c:pt>
                <c:pt idx="2">
                  <c:v>0.0</c:v>
                </c:pt>
                <c:pt idx="3">
                  <c:v>28.0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19489720"/>
        <c:axId val="2111647976"/>
      </c:barChart>
      <c:catAx>
        <c:axId val="2119489720"/>
        <c:scaling>
          <c:orientation val="minMax"/>
        </c:scaling>
        <c:delete val="0"/>
        <c:axPos val="b"/>
        <c:majorTickMark val="out"/>
        <c:minorTickMark val="none"/>
        <c:tickLblPos val="nextTo"/>
        <c:crossAx val="2111647976"/>
        <c:crosses val="autoZero"/>
        <c:auto val="1"/>
        <c:lblAlgn val="ctr"/>
        <c:lblOffset val="100"/>
        <c:noMultiLvlLbl val="0"/>
      </c:catAx>
      <c:valAx>
        <c:axId val="21116479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948972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'Recycling Waste'!$A$17</c:f>
              <c:strCache>
                <c:ptCount val="1"/>
                <c:pt idx="0">
                  <c:v>A</c:v>
                </c:pt>
              </c:strCache>
            </c:strRef>
          </c:tx>
          <c:invertIfNegative val="0"/>
          <c:cat>
            <c:strRef>
              <c:f>'Recycling Waste'!$B$16:$E$16</c:f>
              <c:strCache>
                <c:ptCount val="4"/>
                <c:pt idx="0">
                  <c:v>Specs M1</c:v>
                </c:pt>
                <c:pt idx="1">
                  <c:v>Specs M2</c:v>
                </c:pt>
                <c:pt idx="2">
                  <c:v>Specs M3</c:v>
                </c:pt>
                <c:pt idx="3">
                  <c:v>Specs M4</c:v>
                </c:pt>
              </c:strCache>
            </c:strRef>
          </c:cat>
          <c:val>
            <c:numRef>
              <c:f>'Recycling Waste'!$B$17:$E$17</c:f>
              <c:numCache>
                <c:formatCode>General</c:formatCode>
                <c:ptCount val="4"/>
                <c:pt idx="0">
                  <c:v>0.3</c:v>
                </c:pt>
                <c:pt idx="1">
                  <c:v>999.9</c:v>
                </c:pt>
                <c:pt idx="2">
                  <c:v>0.5</c:v>
                </c:pt>
                <c:pt idx="3">
                  <c:v>0.2</c:v>
                </c:pt>
              </c:numCache>
            </c:numRef>
          </c:val>
        </c:ser>
        <c:ser>
          <c:idx val="1"/>
          <c:order val="1"/>
          <c:tx>
            <c:strRef>
              <c:f>'Recycling Waste'!$A$18</c:f>
              <c:strCache>
                <c:ptCount val="1"/>
                <c:pt idx="0">
                  <c:v>B</c:v>
                </c:pt>
              </c:strCache>
            </c:strRef>
          </c:tx>
          <c:invertIfNegative val="0"/>
          <c:cat>
            <c:strRef>
              <c:f>'Recycling Waste'!$B$16:$E$16</c:f>
              <c:strCache>
                <c:ptCount val="4"/>
                <c:pt idx="0">
                  <c:v>Specs M1</c:v>
                </c:pt>
                <c:pt idx="1">
                  <c:v>Specs M2</c:v>
                </c:pt>
                <c:pt idx="2">
                  <c:v>Specs M3</c:v>
                </c:pt>
                <c:pt idx="3">
                  <c:v>Specs M4</c:v>
                </c:pt>
              </c:strCache>
            </c:strRef>
          </c:cat>
          <c:val>
            <c:numRef>
              <c:f>'Recycling Waste'!$B$18:$E$18</c:f>
              <c:numCache>
                <c:formatCode>General</c:formatCode>
                <c:ptCount val="4"/>
                <c:pt idx="0">
                  <c:v>0.5</c:v>
                </c:pt>
                <c:pt idx="1">
                  <c:v>0.1</c:v>
                </c:pt>
                <c:pt idx="2">
                  <c:v>1999.5</c:v>
                </c:pt>
                <c:pt idx="3">
                  <c:v>0.1</c:v>
                </c:pt>
              </c:numCache>
            </c:numRef>
          </c:val>
        </c:ser>
        <c:ser>
          <c:idx val="2"/>
          <c:order val="2"/>
          <c:tx>
            <c:strRef>
              <c:f>'Recycling Waste'!$A$19</c:f>
              <c:strCache>
                <c:ptCount val="1"/>
                <c:pt idx="0">
                  <c:v>C</c:v>
                </c:pt>
              </c:strCache>
            </c:strRef>
          </c:tx>
          <c:invertIfNegative val="0"/>
          <c:cat>
            <c:strRef>
              <c:f>'Recycling Waste'!$B$16:$E$16</c:f>
              <c:strCache>
                <c:ptCount val="4"/>
                <c:pt idx="0">
                  <c:v>Specs M1</c:v>
                </c:pt>
                <c:pt idx="1">
                  <c:v>Specs M2</c:v>
                </c:pt>
                <c:pt idx="2">
                  <c:v>Specs M3</c:v>
                </c:pt>
                <c:pt idx="3">
                  <c:v>Specs M4</c:v>
                </c:pt>
              </c:strCache>
            </c:strRef>
          </c:cat>
          <c:val>
            <c:numRef>
              <c:f>'Recycling Waste'!$B$19:$E$19</c:f>
              <c:numCache>
                <c:formatCode>General</c:formatCode>
                <c:ptCount val="4"/>
                <c:pt idx="0">
                  <c:v>0.7</c:v>
                </c:pt>
                <c:pt idx="1">
                  <c:v>0.0</c:v>
                </c:pt>
                <c:pt idx="2">
                  <c:v>0.0</c:v>
                </c:pt>
                <c:pt idx="3">
                  <c:v>499.7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21094568"/>
        <c:axId val="2121097544"/>
      </c:barChart>
      <c:catAx>
        <c:axId val="2121094568"/>
        <c:scaling>
          <c:orientation val="minMax"/>
        </c:scaling>
        <c:delete val="0"/>
        <c:axPos val="b"/>
        <c:majorTickMark val="out"/>
        <c:minorTickMark val="none"/>
        <c:tickLblPos val="nextTo"/>
        <c:crossAx val="2121097544"/>
        <c:crosses val="autoZero"/>
        <c:auto val="1"/>
        <c:lblAlgn val="ctr"/>
        <c:lblOffset val="100"/>
        <c:noMultiLvlLbl val="0"/>
      </c:catAx>
      <c:valAx>
        <c:axId val="21210975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109456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Relationship Id="rId2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Relationship Id="rId2" Type="http://schemas.openxmlformats.org/officeDocument/2006/relationships/image" Target="../media/image3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g"/><Relationship Id="rId2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24</xdr:row>
      <xdr:rowOff>12700</xdr:rowOff>
    </xdr:from>
    <xdr:to>
      <xdr:col>7</xdr:col>
      <xdr:colOff>457200</xdr:colOff>
      <xdr:row>38</xdr:row>
      <xdr:rowOff>88900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9</xdr:col>
      <xdr:colOff>800100</xdr:colOff>
      <xdr:row>15</xdr:row>
      <xdr:rowOff>190499</xdr:rowOff>
    </xdr:from>
    <xdr:to>
      <xdr:col>15</xdr:col>
      <xdr:colOff>317500</xdr:colOff>
      <xdr:row>33</xdr:row>
      <xdr:rowOff>140290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229600" y="2984499"/>
          <a:ext cx="4470400" cy="337879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12700</xdr:colOff>
      <xdr:row>20</xdr:row>
      <xdr:rowOff>177800</xdr:rowOff>
    </xdr:from>
    <xdr:to>
      <xdr:col>16</xdr:col>
      <xdr:colOff>0</xdr:colOff>
      <xdr:row>44</xdr:row>
      <xdr:rowOff>38100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64500" y="3924300"/>
          <a:ext cx="5765800" cy="4432300"/>
        </a:xfrm>
        <a:prstGeom prst="rect">
          <a:avLst/>
        </a:prstGeom>
      </xdr:spPr>
    </xdr:pic>
    <xdr:clientData/>
  </xdr:twoCellAnchor>
  <xdr:twoCellAnchor>
    <xdr:from>
      <xdr:col>13</xdr:col>
      <xdr:colOff>381000</xdr:colOff>
      <xdr:row>3</xdr:row>
      <xdr:rowOff>38100</xdr:rowOff>
    </xdr:from>
    <xdr:to>
      <xdr:col>19</xdr:col>
      <xdr:colOff>203200</xdr:colOff>
      <xdr:row>18</xdr:row>
      <xdr:rowOff>177800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19</xdr:row>
      <xdr:rowOff>152400</xdr:rowOff>
    </xdr:from>
    <xdr:to>
      <xdr:col>6</xdr:col>
      <xdr:colOff>444500</xdr:colOff>
      <xdr:row>34</xdr:row>
      <xdr:rowOff>38100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9</xdr:col>
      <xdr:colOff>0</xdr:colOff>
      <xdr:row>8</xdr:row>
      <xdr:rowOff>177799</xdr:rowOff>
    </xdr:from>
    <xdr:to>
      <xdr:col>14</xdr:col>
      <xdr:colOff>444500</xdr:colOff>
      <xdr:row>25</xdr:row>
      <xdr:rowOff>414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153400" y="1574799"/>
          <a:ext cx="4572000" cy="306111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571500</xdr:colOff>
      <xdr:row>15</xdr:row>
      <xdr:rowOff>50800</xdr:rowOff>
    </xdr:from>
    <xdr:to>
      <xdr:col>14</xdr:col>
      <xdr:colOff>12700</xdr:colOff>
      <xdr:row>30</xdr:row>
      <xdr:rowOff>27559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04100" y="2781300"/>
          <a:ext cx="4394200" cy="2834259"/>
        </a:xfrm>
        <a:prstGeom prst="rect">
          <a:avLst/>
        </a:prstGeom>
      </xdr:spPr>
    </xdr:pic>
    <xdr:clientData/>
  </xdr:twoCellAnchor>
  <xdr:twoCellAnchor>
    <xdr:from>
      <xdr:col>8</xdr:col>
      <xdr:colOff>114300</xdr:colOff>
      <xdr:row>30</xdr:row>
      <xdr:rowOff>63500</xdr:rowOff>
    </xdr:from>
    <xdr:to>
      <xdr:col>14</xdr:col>
      <xdr:colOff>596900</xdr:colOff>
      <xdr:row>45</xdr:row>
      <xdr:rowOff>101600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workbookViewId="0">
      <selection activeCell="E3" sqref="E3"/>
    </sheetView>
  </sheetViews>
  <sheetFormatPr baseColWidth="10" defaultRowHeight="15" x14ac:dyDescent="0"/>
  <sheetData>
    <row r="1" spans="1:9">
      <c r="A1" s="37" t="s">
        <v>98</v>
      </c>
    </row>
    <row r="2" spans="1:9" ht="20">
      <c r="A2" s="17" t="s">
        <v>18</v>
      </c>
    </row>
    <row r="3" spans="1:9" ht="20">
      <c r="A3" s="17"/>
    </row>
    <row r="4" spans="1:9">
      <c r="B4" s="1"/>
      <c r="C4" s="82" t="s">
        <v>0</v>
      </c>
      <c r="D4" s="82"/>
      <c r="E4" s="82"/>
      <c r="F4" s="82"/>
    </row>
    <row r="5" spans="1:9">
      <c r="C5" s="68" t="s">
        <v>6</v>
      </c>
      <c r="D5" s="68" t="s">
        <v>7</v>
      </c>
      <c r="E5" s="68" t="s">
        <v>8</v>
      </c>
      <c r="F5" s="68" t="s">
        <v>9</v>
      </c>
    </row>
    <row r="6" spans="1:9">
      <c r="A6" s="1" t="s">
        <v>1</v>
      </c>
      <c r="B6" s="1" t="s">
        <v>2</v>
      </c>
      <c r="C6" s="4">
        <v>9</v>
      </c>
      <c r="D6" s="4">
        <v>16</v>
      </c>
      <c r="E6" s="4">
        <v>8</v>
      </c>
      <c r="F6" s="4">
        <v>10</v>
      </c>
    </row>
    <row r="7" spans="1:9">
      <c r="A7" s="1" t="s">
        <v>3</v>
      </c>
      <c r="B7" s="1" t="s">
        <v>2</v>
      </c>
      <c r="C7" s="4">
        <v>12</v>
      </c>
      <c r="D7" s="4">
        <v>10</v>
      </c>
      <c r="E7" s="4">
        <v>10</v>
      </c>
      <c r="F7" s="4">
        <v>8</v>
      </c>
    </row>
    <row r="8" spans="1:9">
      <c r="A8" s="1" t="s">
        <v>4</v>
      </c>
      <c r="B8" s="1" t="s">
        <v>2</v>
      </c>
      <c r="C8" s="4">
        <v>0</v>
      </c>
      <c r="D8" s="4">
        <v>14</v>
      </c>
      <c r="E8" s="4">
        <v>15</v>
      </c>
      <c r="F8" s="4">
        <v>7</v>
      </c>
    </row>
    <row r="9" spans="1:9">
      <c r="A9" s="1"/>
      <c r="B9" s="1"/>
      <c r="C9" s="4"/>
      <c r="D9" s="4"/>
      <c r="E9" s="4"/>
      <c r="F9" s="4"/>
      <c r="H9" s="1" t="s">
        <v>13</v>
      </c>
    </row>
    <row r="10" spans="1:9">
      <c r="B10" s="1" t="s">
        <v>5</v>
      </c>
      <c r="C10" s="4">
        <v>0.75</v>
      </c>
      <c r="D10" s="4">
        <v>0.9</v>
      </c>
      <c r="E10" s="4">
        <v>0.8</v>
      </c>
      <c r="F10" s="4">
        <v>0.7</v>
      </c>
      <c r="H10" s="25">
        <f>SUMPRODUCT(C10:F10,C14:F14)</f>
        <v>0.40635359116022096</v>
      </c>
    </row>
    <row r="11" spans="1:9">
      <c r="B11" s="1"/>
      <c r="C11" s="4"/>
      <c r="D11" s="4"/>
      <c r="E11" s="4"/>
      <c r="F11" s="4"/>
    </row>
    <row r="12" spans="1:9">
      <c r="B12" s="1" t="s">
        <v>20</v>
      </c>
    </row>
    <row r="13" spans="1:9">
      <c r="B13" s="1" t="s">
        <v>0</v>
      </c>
      <c r="C13" s="68" t="s">
        <v>6</v>
      </c>
      <c r="D13" s="68" t="s">
        <v>7</v>
      </c>
      <c r="E13" s="68" t="s">
        <v>8</v>
      </c>
      <c r="F13" s="68" t="s">
        <v>9</v>
      </c>
    </row>
    <row r="14" spans="1:9">
      <c r="C14" s="69">
        <v>9.9447513812154678E-2</v>
      </c>
      <c r="D14" s="70">
        <v>0.21270718232044195</v>
      </c>
      <c r="E14" s="70">
        <v>8.8397790055248546E-2</v>
      </c>
      <c r="F14" s="71">
        <v>9.9447513812154817E-2</v>
      </c>
      <c r="H14" t="s">
        <v>17</v>
      </c>
    </row>
    <row r="16" spans="1:9">
      <c r="B16" s="1" t="s">
        <v>12</v>
      </c>
      <c r="G16" s="3" t="s">
        <v>10</v>
      </c>
      <c r="H16" s="3"/>
      <c r="I16" s="3" t="s">
        <v>11</v>
      </c>
    </row>
    <row r="17" spans="2:9">
      <c r="C17" s="4"/>
      <c r="D17" s="4"/>
      <c r="E17" s="1" t="s">
        <v>1</v>
      </c>
      <c r="F17" s="1" t="s">
        <v>2</v>
      </c>
      <c r="G17" s="5">
        <f>SUMPRODUCT(C6:F6,C$14:F$14)</f>
        <v>6</v>
      </c>
      <c r="H17" s="6" t="s">
        <v>72</v>
      </c>
      <c r="I17" s="7">
        <v>6</v>
      </c>
    </row>
    <row r="18" spans="2:9">
      <c r="C18" s="4"/>
      <c r="D18" s="4"/>
      <c r="E18" s="1" t="s">
        <v>3</v>
      </c>
      <c r="F18" s="1" t="s">
        <v>2</v>
      </c>
      <c r="G18" s="8">
        <f>SUMPRODUCT(C7:F7,C$14:F$14)</f>
        <v>4.9999999999999991</v>
      </c>
      <c r="H18" s="9" t="s">
        <v>72</v>
      </c>
      <c r="I18" s="10">
        <v>5</v>
      </c>
    </row>
    <row r="19" spans="2:9">
      <c r="C19" s="4"/>
      <c r="D19" s="4"/>
      <c r="E19" s="1" t="s">
        <v>4</v>
      </c>
      <c r="F19" s="1" t="s">
        <v>2</v>
      </c>
      <c r="G19" s="11">
        <f>SUMPRODUCT(C8:F8,C$14:F$14)</f>
        <v>5</v>
      </c>
      <c r="H19" s="12" t="s">
        <v>72</v>
      </c>
      <c r="I19" s="13">
        <v>5</v>
      </c>
    </row>
    <row r="20" spans="2:9">
      <c r="C20" s="4"/>
      <c r="D20" s="4"/>
      <c r="E20" s="4"/>
      <c r="F20" s="4"/>
      <c r="G20" s="4"/>
      <c r="H20" s="4"/>
      <c r="I20" s="4"/>
    </row>
    <row r="21" spans="2:9">
      <c r="B21" s="1" t="s">
        <v>14</v>
      </c>
      <c r="C21" s="4"/>
      <c r="D21" s="4"/>
      <c r="E21" s="4"/>
      <c r="F21" s="4"/>
      <c r="G21" s="4"/>
      <c r="H21" s="4"/>
      <c r="I21" s="4"/>
    </row>
    <row r="22" spans="2:9">
      <c r="C22" s="4"/>
      <c r="D22" s="4"/>
      <c r="E22" s="1" t="s">
        <v>16</v>
      </c>
      <c r="F22" s="4"/>
      <c r="G22" s="14">
        <f>SUM(C14:F14)</f>
        <v>0.5</v>
      </c>
      <c r="H22" s="15" t="s">
        <v>15</v>
      </c>
      <c r="I22" s="16">
        <v>0.5</v>
      </c>
    </row>
  </sheetData>
  <mergeCells count="1">
    <mergeCell ref="C4:F4"/>
  </mergeCells>
  <pageMargins left="0.75" right="0.75" top="1" bottom="1" header="0.5" footer="0.5"/>
  <pageSetup paperSize="9" orientation="portrait" horizontalDpi="4294967292" verticalDpi="4294967292"/>
  <ignoredErrors>
    <ignoredError sqref="G22 H10 G17:G19" emptyCellReference="1"/>
  </ignoredErrors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tabSelected="1" topLeftCell="A6" workbookViewId="0">
      <selection activeCell="C17" sqref="C17"/>
    </sheetView>
  </sheetViews>
  <sheetFormatPr baseColWidth="10" defaultRowHeight="15" x14ac:dyDescent="0"/>
  <cols>
    <col min="1" max="1" width="27.1640625" customWidth="1"/>
    <col min="2" max="8" width="14.1640625" customWidth="1"/>
  </cols>
  <sheetData>
    <row r="1" spans="1:7">
      <c r="A1" s="37" t="s">
        <v>98</v>
      </c>
    </row>
    <row r="2" spans="1:7" ht="20">
      <c r="A2" s="17" t="s">
        <v>19</v>
      </c>
    </row>
    <row r="3" spans="1:7" ht="15" customHeight="1">
      <c r="A3" s="17"/>
    </row>
    <row r="4" spans="1:7">
      <c r="B4" s="1"/>
    </row>
    <row r="5" spans="1:7">
      <c r="B5" s="42" t="s">
        <v>24</v>
      </c>
      <c r="C5" s="42" t="s">
        <v>25</v>
      </c>
    </row>
    <row r="6" spans="1:7">
      <c r="A6" s="1" t="s">
        <v>21</v>
      </c>
      <c r="B6" s="63">
        <v>0.02</v>
      </c>
      <c r="C6" s="4" t="s">
        <v>26</v>
      </c>
    </row>
    <row r="7" spans="1:7">
      <c r="A7" s="1" t="s">
        <v>22</v>
      </c>
      <c r="B7" s="63">
        <v>0.06</v>
      </c>
      <c r="C7" s="4" t="s">
        <v>27</v>
      </c>
    </row>
    <row r="8" spans="1:7">
      <c r="A8" s="1" t="s">
        <v>23</v>
      </c>
      <c r="B8" s="64">
        <v>7.4999999999999997E-3</v>
      </c>
      <c r="C8" s="4" t="s">
        <v>28</v>
      </c>
    </row>
    <row r="9" spans="1:7">
      <c r="A9" s="1"/>
      <c r="B9" s="64"/>
      <c r="C9" s="4"/>
    </row>
    <row r="10" spans="1:7">
      <c r="A10" s="1" t="s">
        <v>86</v>
      </c>
      <c r="B10" s="41">
        <v>20000000</v>
      </c>
      <c r="C10" s="4"/>
    </row>
    <row r="11" spans="1:7">
      <c r="A11" s="1" t="s">
        <v>85</v>
      </c>
      <c r="B11" s="41">
        <v>10000000</v>
      </c>
      <c r="C11" s="4"/>
      <c r="G11" s="21" t="s">
        <v>89</v>
      </c>
    </row>
    <row r="12" spans="1:7">
      <c r="A12" s="1" t="s">
        <v>94</v>
      </c>
      <c r="B12" s="41">
        <v>8000000</v>
      </c>
      <c r="C12" s="4"/>
      <c r="G12" s="26">
        <f>B6*SUM(B16:E16)+B7*SUM(B17:E17)+B8*SUM(B18:E18)</f>
        <v>1429213.7987017797</v>
      </c>
    </row>
    <row r="13" spans="1:7">
      <c r="A13" s="1"/>
    </row>
    <row r="14" spans="1:7">
      <c r="B14" s="82" t="s">
        <v>79</v>
      </c>
      <c r="C14" s="82"/>
      <c r="D14" s="82"/>
      <c r="E14" s="82"/>
    </row>
    <row r="15" spans="1:7">
      <c r="B15" s="42" t="s">
        <v>90</v>
      </c>
      <c r="C15" s="42" t="s">
        <v>91</v>
      </c>
      <c r="D15" s="42" t="s">
        <v>92</v>
      </c>
      <c r="E15" s="42" t="s">
        <v>93</v>
      </c>
    </row>
    <row r="16" spans="1:7">
      <c r="A16" s="1" t="s">
        <v>21</v>
      </c>
      <c r="B16" s="52">
        <v>7999999.9999999991</v>
      </c>
      <c r="C16" s="53">
        <v>0</v>
      </c>
      <c r="D16" s="53">
        <v>5108613.9228413878</v>
      </c>
      <c r="E16" s="54">
        <v>2891386.0771586136</v>
      </c>
      <c r="G16" s="61" t="s">
        <v>80</v>
      </c>
    </row>
    <row r="17" spans="1:7">
      <c r="A17" s="1" t="s">
        <v>22</v>
      </c>
      <c r="B17" s="55">
        <v>8000000</v>
      </c>
      <c r="C17" s="56">
        <v>0</v>
      </c>
      <c r="D17" s="56">
        <v>0</v>
      </c>
      <c r="E17" s="57">
        <v>8000000</v>
      </c>
      <c r="G17" s="61" t="s">
        <v>81</v>
      </c>
    </row>
    <row r="18" spans="1:7">
      <c r="A18" s="1" t="s">
        <v>23</v>
      </c>
      <c r="B18" s="58">
        <v>4000000.0000000028</v>
      </c>
      <c r="C18" s="59">
        <v>4030000.0000000005</v>
      </c>
      <c r="D18" s="59">
        <v>7111611.0771586122</v>
      </c>
      <c r="E18" s="60">
        <v>4753562.0830786908</v>
      </c>
      <c r="G18" s="61" t="s">
        <v>82</v>
      </c>
    </row>
    <row r="21" spans="1:7">
      <c r="A21" s="22" t="s">
        <v>83</v>
      </c>
    </row>
    <row r="22" spans="1:7">
      <c r="B22" s="74">
        <f>SUM(B16:B18)</f>
        <v>20000000.000000004</v>
      </c>
      <c r="C22" s="15" t="s">
        <v>15</v>
      </c>
      <c r="D22" s="51">
        <f>B10</f>
        <v>20000000</v>
      </c>
    </row>
    <row r="24" spans="1:7">
      <c r="A24" s="62" t="s">
        <v>84</v>
      </c>
    </row>
    <row r="25" spans="1:7">
      <c r="C25" s="73">
        <f>SUM(C16:C18)</f>
        <v>4030000.0000000005</v>
      </c>
      <c r="D25" s="15" t="s">
        <v>15</v>
      </c>
      <c r="E25" s="72">
        <f>(1+B8)*B18</f>
        <v>4030000.0000000033</v>
      </c>
    </row>
    <row r="26" spans="1:7">
      <c r="A26" s="67"/>
    </row>
    <row r="27" spans="1:7">
      <c r="A27" s="62" t="s">
        <v>95</v>
      </c>
    </row>
    <row r="28" spans="1:7">
      <c r="A28" s="67"/>
      <c r="D28" s="73">
        <f>SUM(D16:D18)</f>
        <v>12220225</v>
      </c>
      <c r="E28" s="15" t="s">
        <v>15</v>
      </c>
      <c r="F28" s="72">
        <f>(1+B6)*B16+(1+B8)*C18</f>
        <v>12220225</v>
      </c>
    </row>
    <row r="29" spans="1:7">
      <c r="A29" s="67"/>
      <c r="B29" s="1"/>
    </row>
    <row r="30" spans="1:7">
      <c r="A30" s="62" t="s">
        <v>96</v>
      </c>
    </row>
    <row r="31" spans="1:7">
      <c r="A31" s="67"/>
      <c r="E31" s="73">
        <f>SUM(E16:E18)</f>
        <v>15644948.160237305</v>
      </c>
      <c r="F31" s="15" t="s">
        <v>15</v>
      </c>
      <c r="G31" s="72">
        <f>(1+B7)*B17+(1+B6)*C16+(1+B8)*D18</f>
        <v>15644948.160237301</v>
      </c>
    </row>
    <row r="32" spans="1:7">
      <c r="A32" s="67"/>
    </row>
    <row r="33" spans="1:8">
      <c r="A33" s="62" t="s">
        <v>97</v>
      </c>
    </row>
    <row r="34" spans="1:8">
      <c r="F34" s="74">
        <f>(1+B7)*C17+(1+B6)*D16+(1+B8)*E18</f>
        <v>9999999.9999999963</v>
      </c>
      <c r="G34" s="15" t="s">
        <v>15</v>
      </c>
      <c r="H34" s="51">
        <f>B11</f>
        <v>10000000</v>
      </c>
    </row>
    <row r="36" spans="1:8">
      <c r="A36" s="22" t="s">
        <v>87</v>
      </c>
    </row>
    <row r="37" spans="1:8">
      <c r="B37" s="75">
        <f>B16</f>
        <v>7999999.9999999991</v>
      </c>
      <c r="C37" s="6" t="s">
        <v>71</v>
      </c>
      <c r="D37" s="65">
        <f>B$12</f>
        <v>8000000</v>
      </c>
    </row>
    <row r="38" spans="1:8">
      <c r="B38" s="76">
        <f>B16+C16</f>
        <v>7999999.9999999991</v>
      </c>
      <c r="C38" s="9" t="s">
        <v>71</v>
      </c>
      <c r="D38" s="66">
        <f>B$12</f>
        <v>8000000</v>
      </c>
    </row>
    <row r="39" spans="1:8">
      <c r="B39" s="76">
        <f>C16+D16</f>
        <v>5108613.9228413878</v>
      </c>
      <c r="C39" s="9" t="s">
        <v>71</v>
      </c>
      <c r="D39" s="66">
        <f>B$12</f>
        <v>8000000</v>
      </c>
    </row>
    <row r="40" spans="1:8">
      <c r="B40" s="77">
        <f>D16+E16</f>
        <v>8000000.0000000019</v>
      </c>
      <c r="C40" s="12" t="s">
        <v>71</v>
      </c>
      <c r="D40" s="50">
        <f>B$12</f>
        <v>8000000</v>
      </c>
    </row>
    <row r="42" spans="1:8">
      <c r="A42" s="22" t="s">
        <v>88</v>
      </c>
    </row>
    <row r="43" spans="1:8">
      <c r="B43" s="78">
        <f>B17</f>
        <v>8000000</v>
      </c>
      <c r="C43" s="6" t="s">
        <v>71</v>
      </c>
      <c r="D43" s="65">
        <f>B$12</f>
        <v>8000000</v>
      </c>
    </row>
    <row r="44" spans="1:8">
      <c r="B44" s="79">
        <f>B17+C17</f>
        <v>8000000</v>
      </c>
      <c r="C44" s="9" t="s">
        <v>71</v>
      </c>
      <c r="D44" s="66">
        <f>B$12</f>
        <v>8000000</v>
      </c>
    </row>
    <row r="45" spans="1:8">
      <c r="B45" s="79">
        <f>B17+C17+D17</f>
        <v>8000000</v>
      </c>
      <c r="C45" s="9" t="s">
        <v>71</v>
      </c>
      <c r="D45" s="66">
        <f>B$12</f>
        <v>8000000</v>
      </c>
    </row>
    <row r="46" spans="1:8">
      <c r="B46" s="80">
        <f>C17+D17+E17</f>
        <v>8000000</v>
      </c>
      <c r="C46" s="12" t="s">
        <v>71</v>
      </c>
      <c r="D46" s="50">
        <f>B$12</f>
        <v>8000000</v>
      </c>
    </row>
  </sheetData>
  <mergeCells count="1">
    <mergeCell ref="B14:E14"/>
  </mergeCells>
  <pageMargins left="0.75" right="0.75" top="1" bottom="1" header="0.5" footer="0.5"/>
  <pageSetup paperSize="9" orientation="portrait" horizontalDpi="4294967292" verticalDpi="4294967292"/>
  <ignoredErrors>
    <ignoredError sqref="G12 B37:B40 B43:B44 F34 E31 G31 F28 D28 E25 C25 B22" emptyCellReference="1"/>
  </ignoredErrors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workbookViewId="0">
      <selection activeCell="A2" sqref="A2"/>
    </sheetView>
  </sheetViews>
  <sheetFormatPr baseColWidth="10" defaultRowHeight="15" x14ac:dyDescent="0"/>
  <cols>
    <col min="1" max="1" width="20.33203125" customWidth="1"/>
    <col min="7" max="7" width="10.83203125" customWidth="1"/>
  </cols>
  <sheetData>
    <row r="1" spans="1:8">
      <c r="A1" s="37" t="s">
        <v>98</v>
      </c>
    </row>
    <row r="2" spans="1:8" ht="20">
      <c r="A2" s="17" t="s">
        <v>45</v>
      </c>
    </row>
    <row r="4" spans="1:8">
      <c r="B4" s="82" t="s">
        <v>29</v>
      </c>
      <c r="C4" s="82"/>
      <c r="D4" s="82"/>
      <c r="E4" s="82"/>
    </row>
    <row r="5" spans="1:8">
      <c r="B5" s="2" t="s">
        <v>33</v>
      </c>
      <c r="C5" s="2" t="s">
        <v>35</v>
      </c>
      <c r="D5" s="2" t="s">
        <v>36</v>
      </c>
      <c r="E5" s="2" t="s">
        <v>38</v>
      </c>
    </row>
    <row r="6" spans="1:8">
      <c r="A6" s="1" t="s">
        <v>30</v>
      </c>
      <c r="B6" s="4" t="s">
        <v>34</v>
      </c>
      <c r="C6" s="4" t="s">
        <v>34</v>
      </c>
      <c r="D6" s="4" t="s">
        <v>37</v>
      </c>
      <c r="E6" s="4" t="s">
        <v>37</v>
      </c>
    </row>
    <row r="7" spans="1:8">
      <c r="A7" s="1" t="s">
        <v>31</v>
      </c>
      <c r="B7" s="24">
        <v>6000</v>
      </c>
      <c r="C7" s="24">
        <v>7000</v>
      </c>
      <c r="D7" s="24">
        <v>5000</v>
      </c>
      <c r="E7" s="24">
        <v>9000</v>
      </c>
    </row>
    <row r="8" spans="1:8">
      <c r="A8" s="1" t="s">
        <v>39</v>
      </c>
      <c r="B8" s="4">
        <v>3</v>
      </c>
      <c r="C8" s="4">
        <v>5</v>
      </c>
      <c r="D8" s="4">
        <v>2</v>
      </c>
      <c r="E8" s="4">
        <v>6</v>
      </c>
      <c r="G8" s="21" t="s">
        <v>40</v>
      </c>
    </row>
    <row r="9" spans="1:8">
      <c r="A9" s="1" t="s">
        <v>32</v>
      </c>
      <c r="B9" s="24">
        <v>70</v>
      </c>
      <c r="C9" s="24">
        <v>80</v>
      </c>
      <c r="D9" s="24">
        <v>50</v>
      </c>
      <c r="E9" s="24">
        <v>110</v>
      </c>
      <c r="G9" s="26">
        <f>SUMPRODUCT(B9:E9,B13:E13)</f>
        <v>5040</v>
      </c>
    </row>
    <row r="11" spans="1:8">
      <c r="A11" s="1" t="s">
        <v>20</v>
      </c>
    </row>
    <row r="12" spans="1:8">
      <c r="A12" s="1" t="s">
        <v>29</v>
      </c>
      <c r="B12" s="2" t="s">
        <v>33</v>
      </c>
      <c r="C12" s="2" t="s">
        <v>35</v>
      </c>
      <c r="D12" s="2" t="s">
        <v>36</v>
      </c>
      <c r="E12" s="2" t="s">
        <v>38</v>
      </c>
    </row>
    <row r="13" spans="1:8">
      <c r="B13" s="18">
        <v>28</v>
      </c>
      <c r="C13" s="19">
        <v>0</v>
      </c>
      <c r="D13" s="19">
        <v>0</v>
      </c>
      <c r="E13" s="20">
        <v>28</v>
      </c>
    </row>
    <row r="15" spans="1:8">
      <c r="A15" s="1" t="s">
        <v>41</v>
      </c>
      <c r="F15" s="27">
        <f>SUMPRODUCT(B7:E7,B13:E13)</f>
        <v>420000</v>
      </c>
      <c r="G15" s="6" t="s">
        <v>71</v>
      </c>
      <c r="H15" s="30">
        <v>420000</v>
      </c>
    </row>
    <row r="16" spans="1:8">
      <c r="A16" s="22" t="s">
        <v>42</v>
      </c>
      <c r="B16" s="4"/>
      <c r="C16" s="4"/>
      <c r="D16" s="1"/>
      <c r="E16" s="1"/>
      <c r="F16" s="28">
        <f>SUM(B13:E13)</f>
        <v>56</v>
      </c>
      <c r="G16" s="9" t="s">
        <v>72</v>
      </c>
      <c r="H16" s="31">
        <v>50</v>
      </c>
    </row>
    <row r="17" spans="1:8">
      <c r="A17" s="22" t="s">
        <v>43</v>
      </c>
      <c r="B17" s="4"/>
      <c r="C17" s="4"/>
      <c r="D17" s="1"/>
      <c r="E17" s="1"/>
      <c r="F17" s="28">
        <f>SUMPRODUCT(B8:E8,B13:E13)</f>
        <v>252</v>
      </c>
      <c r="G17" s="9" t="s">
        <v>72</v>
      </c>
      <c r="H17" s="31">
        <v>200</v>
      </c>
    </row>
    <row r="18" spans="1:8">
      <c r="A18" s="22" t="s">
        <v>44</v>
      </c>
      <c r="B18" s="4"/>
      <c r="C18" s="4"/>
      <c r="D18" s="1"/>
      <c r="E18" s="1"/>
      <c r="F18" s="29">
        <f>SUM(B13:C13)</f>
        <v>28</v>
      </c>
      <c r="G18" s="23" t="s">
        <v>15</v>
      </c>
      <c r="H18" s="32">
        <f>SUM(D13:E13)</f>
        <v>28</v>
      </c>
    </row>
    <row r="19" spans="1:8">
      <c r="B19" s="4"/>
      <c r="C19" s="4"/>
      <c r="D19" s="4"/>
      <c r="E19" s="4"/>
      <c r="F19" s="4"/>
      <c r="G19" s="4"/>
      <c r="H19" s="4"/>
    </row>
    <row r="20" spans="1:8">
      <c r="A20" s="1"/>
      <c r="B20" s="4"/>
      <c r="C20" s="4"/>
      <c r="D20" s="4"/>
      <c r="E20" s="4"/>
      <c r="F20" s="4"/>
      <c r="G20" s="4"/>
      <c r="H20" s="4"/>
    </row>
    <row r="21" spans="1:8">
      <c r="B21" s="4"/>
      <c r="C21" s="4"/>
      <c r="D21" s="4"/>
      <c r="E21" s="4"/>
      <c r="F21" s="4"/>
      <c r="G21" s="4"/>
      <c r="H21" s="4"/>
    </row>
    <row r="22" spans="1:8">
      <c r="D22" s="4"/>
      <c r="E22" s="4"/>
      <c r="F22" s="4"/>
      <c r="G22" s="4"/>
      <c r="H22" s="4"/>
    </row>
    <row r="23" spans="1:8">
      <c r="D23" s="4"/>
      <c r="E23" s="4"/>
      <c r="F23" s="4"/>
      <c r="G23" s="4"/>
      <c r="H23" s="4"/>
    </row>
  </sheetData>
  <mergeCells count="1">
    <mergeCell ref="B4:E4"/>
  </mergeCells>
  <pageMargins left="0.75" right="0.75" top="1" bottom="1" header="0.5" footer="0.5"/>
  <pageSetup paperSize="9" orientation="portrait" horizontalDpi="4294967292" verticalDpi="4294967292"/>
  <ignoredErrors>
    <ignoredError sqref="F16:F17 G9" emptyCellReference="1"/>
    <ignoredError sqref="F18 H18" formulaRange="1" emptyCellReference="1"/>
  </ignoredErrors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workbookViewId="0">
      <selection activeCell="I16" sqref="I16"/>
    </sheetView>
  </sheetViews>
  <sheetFormatPr baseColWidth="10" defaultRowHeight="15" x14ac:dyDescent="0"/>
  <cols>
    <col min="1" max="1" width="13.83203125" customWidth="1"/>
  </cols>
  <sheetData>
    <row r="1" spans="1:9">
      <c r="A1" s="81" t="s">
        <v>98</v>
      </c>
    </row>
    <row r="2" spans="1:9" ht="20">
      <c r="A2" s="17" t="s">
        <v>54</v>
      </c>
    </row>
    <row r="4" spans="1:9">
      <c r="B4" s="21"/>
      <c r="C4" s="21"/>
      <c r="D4" s="21"/>
      <c r="E4" s="21"/>
    </row>
    <row r="5" spans="1:9">
      <c r="A5" s="1" t="s">
        <v>46</v>
      </c>
      <c r="B5" s="33" t="s">
        <v>47</v>
      </c>
      <c r="C5" s="33" t="s">
        <v>48</v>
      </c>
      <c r="D5" s="33" t="s">
        <v>49</v>
      </c>
      <c r="E5" s="33" t="s">
        <v>50</v>
      </c>
      <c r="F5" s="33" t="s">
        <v>55</v>
      </c>
      <c r="G5" s="33" t="s">
        <v>58</v>
      </c>
      <c r="I5" s="33" t="s">
        <v>61</v>
      </c>
    </row>
    <row r="6" spans="1:9">
      <c r="B6" s="4"/>
      <c r="C6" s="33"/>
      <c r="D6" s="33"/>
      <c r="E6" s="33"/>
      <c r="F6" s="33" t="s">
        <v>56</v>
      </c>
      <c r="G6" s="33" t="s">
        <v>59</v>
      </c>
      <c r="I6" s="33" t="s">
        <v>59</v>
      </c>
    </row>
    <row r="7" spans="1:9">
      <c r="A7" s="1" t="s">
        <v>51</v>
      </c>
      <c r="B7" s="38">
        <v>0.3</v>
      </c>
      <c r="C7" s="38">
        <v>0.4</v>
      </c>
      <c r="D7" s="38">
        <v>0.5</v>
      </c>
      <c r="E7" s="39">
        <v>0.2</v>
      </c>
      <c r="F7" s="35">
        <v>3</v>
      </c>
      <c r="G7" s="35">
        <v>8.5</v>
      </c>
      <c r="I7" s="4">
        <f>G7-F7</f>
        <v>5.5</v>
      </c>
    </row>
    <row r="8" spans="1:9">
      <c r="A8" s="1" t="s">
        <v>52</v>
      </c>
      <c r="B8" s="38">
        <v>0.5</v>
      </c>
      <c r="C8" s="38">
        <v>0.1</v>
      </c>
      <c r="D8" s="35" t="s">
        <v>57</v>
      </c>
      <c r="E8" s="39">
        <v>0.1</v>
      </c>
      <c r="F8" s="35">
        <v>2.5</v>
      </c>
      <c r="G8" s="35">
        <v>7</v>
      </c>
      <c r="I8" s="4">
        <f>G8-F8</f>
        <v>4.5</v>
      </c>
    </row>
    <row r="9" spans="1:9">
      <c r="A9" s="1" t="s">
        <v>53</v>
      </c>
      <c r="B9" s="38">
        <v>0.7</v>
      </c>
      <c r="C9" s="35" t="s">
        <v>57</v>
      </c>
      <c r="D9" s="35" t="s">
        <v>57</v>
      </c>
      <c r="E9" s="35" t="s">
        <v>57</v>
      </c>
      <c r="F9" s="35">
        <v>2</v>
      </c>
      <c r="G9" s="35">
        <v>5.5</v>
      </c>
      <c r="I9" s="4">
        <f>G9-F9</f>
        <v>3.5</v>
      </c>
    </row>
    <row r="10" spans="1:9">
      <c r="A10" s="1" t="s">
        <v>74</v>
      </c>
      <c r="B10" s="40">
        <v>3000</v>
      </c>
      <c r="C10" s="40">
        <v>2000</v>
      </c>
      <c r="D10" s="40">
        <v>4000</v>
      </c>
      <c r="E10" s="40">
        <v>1000</v>
      </c>
    </row>
    <row r="11" spans="1:9">
      <c r="A11" s="1" t="s">
        <v>77</v>
      </c>
      <c r="B11" s="40">
        <v>3</v>
      </c>
      <c r="C11" s="40">
        <v>6</v>
      </c>
      <c r="D11" s="40">
        <v>4</v>
      </c>
      <c r="E11" s="40">
        <v>5</v>
      </c>
    </row>
    <row r="12" spans="1:9">
      <c r="I12" s="21" t="s">
        <v>60</v>
      </c>
    </row>
    <row r="13" spans="1:9">
      <c r="I13" s="26">
        <f>I7*SUM(B17:E17)+I8*SUM(B18:E18)+I9*SUM(B19:E19)</f>
        <v>16257.249999999998</v>
      </c>
    </row>
    <row r="15" spans="1:9">
      <c r="A15" s="1" t="s">
        <v>20</v>
      </c>
      <c r="F15" s="61" t="s">
        <v>78</v>
      </c>
    </row>
    <row r="16" spans="1:9">
      <c r="A16" t="s">
        <v>46</v>
      </c>
      <c r="B16" t="s">
        <v>47</v>
      </c>
      <c r="C16" t="s">
        <v>48</v>
      </c>
      <c r="D16" t="s">
        <v>49</v>
      </c>
      <c r="E16" t="s">
        <v>50</v>
      </c>
    </row>
    <row r="17" spans="1:5">
      <c r="A17" t="s">
        <v>51</v>
      </c>
      <c r="B17" s="52">
        <v>0.3</v>
      </c>
      <c r="C17" s="53">
        <v>999.9</v>
      </c>
      <c r="D17" s="53">
        <v>0.5</v>
      </c>
      <c r="E17" s="54">
        <v>0.2</v>
      </c>
    </row>
    <row r="18" spans="1:5">
      <c r="A18" t="s">
        <v>52</v>
      </c>
      <c r="B18" s="55">
        <v>0.5</v>
      </c>
      <c r="C18" s="56">
        <v>0.1</v>
      </c>
      <c r="D18" s="56">
        <v>1999.5</v>
      </c>
      <c r="E18" s="57">
        <v>0.1</v>
      </c>
    </row>
    <row r="19" spans="1:5">
      <c r="A19" t="s">
        <v>53</v>
      </c>
      <c r="B19" s="58">
        <v>0.7</v>
      </c>
      <c r="C19" s="59">
        <v>0</v>
      </c>
      <c r="D19" s="59">
        <v>0</v>
      </c>
      <c r="E19" s="60">
        <v>499.7</v>
      </c>
    </row>
    <row r="21" spans="1:5">
      <c r="A21" s="1" t="s">
        <v>62</v>
      </c>
    </row>
    <row r="22" spans="1:5">
      <c r="A22" t="s">
        <v>63</v>
      </c>
      <c r="B22" s="5">
        <f>B17</f>
        <v>0.3</v>
      </c>
      <c r="C22" s="6" t="s">
        <v>71</v>
      </c>
      <c r="D22" s="43">
        <f>B7</f>
        <v>0.3</v>
      </c>
    </row>
    <row r="23" spans="1:5">
      <c r="A23" t="s">
        <v>65</v>
      </c>
      <c r="B23" s="8">
        <f>D17</f>
        <v>0.5</v>
      </c>
      <c r="C23" s="9" t="s">
        <v>71</v>
      </c>
      <c r="D23" s="44">
        <f>D7</f>
        <v>0.5</v>
      </c>
    </row>
    <row r="24" spans="1:5">
      <c r="A24" s="37" t="s">
        <v>67</v>
      </c>
      <c r="B24" s="8">
        <f>B18</f>
        <v>0.5</v>
      </c>
      <c r="C24" s="9" t="s">
        <v>71</v>
      </c>
      <c r="D24" s="44">
        <f>B8</f>
        <v>0.5</v>
      </c>
    </row>
    <row r="25" spans="1:5">
      <c r="A25" s="37" t="s">
        <v>70</v>
      </c>
      <c r="B25" s="8">
        <f>B19</f>
        <v>0.7</v>
      </c>
      <c r="C25" s="9" t="s">
        <v>71</v>
      </c>
      <c r="D25" s="44">
        <f>B9</f>
        <v>0.7</v>
      </c>
    </row>
    <row r="26" spans="1:5">
      <c r="A26" t="s">
        <v>64</v>
      </c>
      <c r="B26" s="8">
        <f>C17</f>
        <v>999.9</v>
      </c>
      <c r="C26" s="9" t="s">
        <v>72</v>
      </c>
      <c r="D26" s="44">
        <f>C7</f>
        <v>0.4</v>
      </c>
    </row>
    <row r="27" spans="1:5">
      <c r="A27" s="37" t="s">
        <v>68</v>
      </c>
      <c r="B27" s="8">
        <f>C18</f>
        <v>0.1</v>
      </c>
      <c r="C27" s="9" t="s">
        <v>72</v>
      </c>
      <c r="D27" s="44">
        <f>C8</f>
        <v>0.1</v>
      </c>
    </row>
    <row r="28" spans="1:5">
      <c r="A28" t="s">
        <v>66</v>
      </c>
      <c r="B28" s="8">
        <f>E17</f>
        <v>0.2</v>
      </c>
      <c r="C28" s="45" t="s">
        <v>15</v>
      </c>
      <c r="D28" s="44">
        <f>E7</f>
        <v>0.2</v>
      </c>
    </row>
    <row r="29" spans="1:5">
      <c r="A29" s="37" t="s">
        <v>69</v>
      </c>
      <c r="B29" s="11">
        <f>E18</f>
        <v>0.1</v>
      </c>
      <c r="C29" s="46" t="s">
        <v>15</v>
      </c>
      <c r="D29" s="47">
        <f>E8</f>
        <v>0.1</v>
      </c>
    </row>
    <row r="31" spans="1:5">
      <c r="A31" s="36" t="s">
        <v>73</v>
      </c>
    </row>
    <row r="32" spans="1:5">
      <c r="B32" s="33" t="str">
        <f>B5</f>
        <v>Specs M1</v>
      </c>
      <c r="C32" s="33" t="str">
        <f>C5</f>
        <v>Specs M2</v>
      </c>
      <c r="D32" s="33" t="str">
        <f>D5</f>
        <v>Specs M3</v>
      </c>
      <c r="E32" s="33" t="str">
        <f>E5</f>
        <v>Specs M4</v>
      </c>
    </row>
    <row r="33" spans="1:8">
      <c r="B33" s="5">
        <f>SUM(B17:B19)</f>
        <v>1.5</v>
      </c>
      <c r="C33" s="6">
        <f>SUM(C17:C19)</f>
        <v>1000</v>
      </c>
      <c r="D33" s="6">
        <f>SUM(D17:D19)</f>
        <v>2000</v>
      </c>
      <c r="E33" s="7">
        <f>SUM(E17:E19)</f>
        <v>500</v>
      </c>
    </row>
    <row r="34" spans="1:8">
      <c r="B34" s="8" t="s">
        <v>71</v>
      </c>
      <c r="C34" s="9" t="s">
        <v>71</v>
      </c>
      <c r="D34" s="9" t="s">
        <v>71</v>
      </c>
      <c r="E34" s="10" t="s">
        <v>71</v>
      </c>
    </row>
    <row r="35" spans="1:8">
      <c r="B35" s="48">
        <f>B10</f>
        <v>3000</v>
      </c>
      <c r="C35" s="49">
        <f>C10</f>
        <v>2000</v>
      </c>
      <c r="D35" s="49">
        <f>D10</f>
        <v>4000</v>
      </c>
      <c r="E35" s="50">
        <f>E10</f>
        <v>1000</v>
      </c>
    </row>
    <row r="37" spans="1:8">
      <c r="A37" s="1" t="s">
        <v>75</v>
      </c>
    </row>
    <row r="38" spans="1:8">
      <c r="B38" s="34" t="str">
        <f>B5</f>
        <v>Specs M1</v>
      </c>
      <c r="C38" s="34" t="str">
        <f>C5</f>
        <v>Specs M2</v>
      </c>
      <c r="D38" s="34" t="str">
        <f>D5</f>
        <v>Specs M3</v>
      </c>
      <c r="E38" s="34" t="str">
        <f>E5</f>
        <v>Specs M4</v>
      </c>
    </row>
    <row r="39" spans="1:8">
      <c r="B39" s="5">
        <f>SUM(B17:B19)</f>
        <v>1.5</v>
      </c>
      <c r="C39" s="6">
        <f>SUM(C17:C19)</f>
        <v>1000</v>
      </c>
      <c r="D39" s="6">
        <f>SUM(D17:D19)</f>
        <v>2000</v>
      </c>
      <c r="E39" s="7">
        <f>SUM(E17:E19)</f>
        <v>500</v>
      </c>
    </row>
    <row r="40" spans="1:8">
      <c r="B40" s="8" t="s">
        <v>72</v>
      </c>
      <c r="C40" s="9" t="s">
        <v>72</v>
      </c>
      <c r="D40" s="9" t="s">
        <v>72</v>
      </c>
      <c r="E40" s="10" t="s">
        <v>72</v>
      </c>
    </row>
    <row r="41" spans="1:8">
      <c r="B41" s="48">
        <f>B10/2</f>
        <v>1500</v>
      </c>
      <c r="C41" s="49">
        <f>C10/2</f>
        <v>1000</v>
      </c>
      <c r="D41" s="49">
        <f>D10/2</f>
        <v>2000</v>
      </c>
      <c r="E41" s="50">
        <f>E10/2</f>
        <v>500</v>
      </c>
    </row>
    <row r="43" spans="1:8">
      <c r="A43" s="1" t="s">
        <v>76</v>
      </c>
    </row>
    <row r="45" spans="1:8">
      <c r="B45" s="4">
        <f>B11*SUM(B17:B19)</f>
        <v>4.5</v>
      </c>
      <c r="C45" s="4">
        <f>C11*SUM(C17:C19)</f>
        <v>6000</v>
      </c>
      <c r="D45" s="4">
        <f>D11*SUM(D17:D19)</f>
        <v>8000</v>
      </c>
      <c r="E45" s="4">
        <f>E11*SUM(E17:E19)</f>
        <v>2500</v>
      </c>
      <c r="F45" s="14">
        <f>SUM(B45:E45)</f>
        <v>16504.5</v>
      </c>
      <c r="G45" s="15" t="s">
        <v>71</v>
      </c>
      <c r="H45" s="51">
        <v>30000</v>
      </c>
    </row>
  </sheetData>
  <pageMargins left="0.75" right="0.75" top="1" bottom="1" header="0.5" footer="0.5"/>
  <pageSetup paperSize="9" orientation="portrait" horizontalDpi="4294967292" verticalDpi="4294967292"/>
  <ignoredErrors>
    <ignoredError sqref="B22 B23:B24 B29 B25:B28 B33:E33 B39:E39 B45:E45" emptyCellReference="1"/>
  </ignoredErrors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Blending</vt:lpstr>
      <vt:lpstr>Portfolio Planning</vt:lpstr>
      <vt:lpstr>Floataway Tours</vt:lpstr>
      <vt:lpstr>Recycling Waste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Mario Vanhoucke</dc:creator>
  <cp:lastModifiedBy>Mario Vanhoucke</cp:lastModifiedBy>
  <dcterms:created xsi:type="dcterms:W3CDTF">2012-09-04T12:55:36Z</dcterms:created>
  <dcterms:modified xsi:type="dcterms:W3CDTF">2012-12-10T12:47:48Z</dcterms:modified>
</cp:coreProperties>
</file>